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クオリティ・グロース特典\"/>
    </mc:Choice>
  </mc:AlternateContent>
  <xr:revisionPtr revIDLastSave="0" documentId="13_ncr:1_{7C78C049-17F1-4D10-9765-9C068629027A}" xr6:coauthVersionLast="47" xr6:coauthVersionMax="47" xr10:uidLastSave="{00000000-0000-0000-0000-000000000000}"/>
  <bookViews>
    <workbookView xWindow="-108" yWindow="-108" windowWidth="23256" windowHeight="12576" xr2:uid="{F221DFE4-5E73-401B-8408-17E184BEBD3E}"/>
  </bookViews>
  <sheets>
    <sheet name="時系列データの入力（10年） " sheetId="4" r:id="rId1"/>
    <sheet name="時系列データの入力（７年）" sheetId="5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4" l="1"/>
  <c r="F9" i="4"/>
  <c r="F8" i="4"/>
  <c r="P11" i="5"/>
  <c r="F10" i="5"/>
  <c r="F9" i="5"/>
  <c r="F8" i="5"/>
  <c r="F7" i="5"/>
  <c r="F6" i="5"/>
  <c r="F5" i="5"/>
  <c r="F4" i="5"/>
  <c r="P3" i="5"/>
  <c r="L7" i="5" l="1"/>
  <c r="P4" i="5" s="1"/>
  <c r="P12" i="5" s="1"/>
  <c r="P15" i="5" s="1"/>
  <c r="L6" i="5"/>
  <c r="P18" i="5" l="1"/>
  <c r="L12" i="5"/>
  <c r="K15" i="5"/>
  <c r="P5" i="5"/>
  <c r="P6" i="5" s="1"/>
  <c r="P7" i="5" s="1"/>
  <c r="P8" i="5" s="1"/>
  <c r="P17" i="5" l="1"/>
  <c r="T3" i="5"/>
  <c r="T7" i="5" s="1"/>
  <c r="T13" i="5" s="1"/>
  <c r="T9" i="5" l="1"/>
  <c r="T15" i="5" s="1"/>
  <c r="T8" i="5"/>
  <c r="T14" i="5" s="1"/>
  <c r="P11" i="4"/>
  <c r="F13" i="4"/>
  <c r="F12" i="4"/>
  <c r="F11" i="4"/>
  <c r="F10" i="4"/>
  <c r="F7" i="4"/>
  <c r="F6" i="4"/>
  <c r="F5" i="4"/>
  <c r="F4" i="4"/>
  <c r="L7" i="4" l="1"/>
  <c r="P4" i="4" s="1"/>
  <c r="P5" i="4" s="1"/>
  <c r="P6" i="4" s="1"/>
  <c r="L6" i="4"/>
  <c r="P12" i="4" l="1"/>
  <c r="P15" i="4" s="1"/>
  <c r="P18" i="4" s="1"/>
  <c r="L12" i="4"/>
  <c r="P7" i="4"/>
  <c r="P8" i="4" s="1"/>
  <c r="K15" i="4"/>
  <c r="U29" i="4" l="1"/>
  <c r="U28" i="4"/>
  <c r="U27" i="4"/>
  <c r="T3" i="4"/>
  <c r="P17" i="4"/>
  <c r="T27" i="4" l="1"/>
  <c r="T28" i="4"/>
  <c r="T29" i="4"/>
  <c r="T7" i="4"/>
  <c r="T13" i="4" s="1"/>
  <c r="T8" i="4"/>
  <c r="T14" i="4" s="1"/>
  <c r="T9" i="4"/>
  <c r="T15" i="4" s="1"/>
</calcChain>
</file>

<file path=xl/sharedStrings.xml><?xml version="1.0" encoding="utf-8"?>
<sst xmlns="http://schemas.openxmlformats.org/spreadsheetml/2006/main" count="162" uniqueCount="68">
  <si>
    <t>N＝１０</t>
    <phoneticPr fontId="3"/>
  </si>
  <si>
    <t>増収率の標本平均mと標本標準偏差sを求める</t>
    <rPh sb="0" eb="3">
      <t>ゾウシュウリツ</t>
    </rPh>
    <rPh sb="4" eb="8">
      <t>ヒョウホンヘイキン</t>
    </rPh>
    <rPh sb="10" eb="12">
      <t>ヒョウホン</t>
    </rPh>
    <rPh sb="12" eb="16">
      <t>ヒョウジュンヘンサ</t>
    </rPh>
    <rPh sb="18" eb="19">
      <t>モト</t>
    </rPh>
    <phoneticPr fontId="3"/>
  </si>
  <si>
    <t>標本平均m</t>
    <rPh sb="0" eb="4">
      <t>ヒョウホンヘイキン</t>
    </rPh>
    <phoneticPr fontId="3"/>
  </si>
  <si>
    <t>標本標準偏差s</t>
    <rPh sb="0" eb="2">
      <t>ヒョウホン</t>
    </rPh>
    <rPh sb="2" eb="6">
      <t>ヒョウジュンヘンサ</t>
    </rPh>
    <phoneticPr fontId="3"/>
  </si>
  <si>
    <t>μｌ</t>
    <phoneticPr fontId="3"/>
  </si>
  <si>
    <t>T.INV.2T(0.05,自由度）</t>
    <rPh sb="14" eb="17">
      <t>ジユウド</t>
    </rPh>
    <phoneticPr fontId="3"/>
  </si>
  <si>
    <t>ｓ</t>
    <phoneticPr fontId="3"/>
  </si>
  <si>
    <t>CHISQ.INV(0.025,自由度）</t>
    <rPh sb="16" eb="19">
      <t>ジユウド</t>
    </rPh>
    <phoneticPr fontId="3"/>
  </si>
  <si>
    <t>(N-1)(s^2)/CHISQ.INV(0.025,自由度)</t>
    <rPh sb="27" eb="30">
      <t>ジユウド</t>
    </rPh>
    <phoneticPr fontId="3"/>
  </si>
  <si>
    <t>標本数N</t>
    <rPh sb="0" eb="3">
      <t>ヒョウホンスウ</t>
    </rPh>
    <phoneticPr fontId="3"/>
  </si>
  <si>
    <t>自由度＝標本数ひく１＝N-1</t>
    <rPh sb="0" eb="3">
      <t>ジユウド</t>
    </rPh>
    <rPh sb="4" eb="7">
      <t>ヒョウホンスウ</t>
    </rPh>
    <phoneticPr fontId="3"/>
  </si>
  <si>
    <t>μl-σh^2/2</t>
    <phoneticPr fontId="3"/>
  </si>
  <si>
    <t>５年後</t>
    <rPh sb="1" eb="3">
      <t>ネンゴ</t>
    </rPh>
    <phoneticPr fontId="3"/>
  </si>
  <si>
    <t>１０年後</t>
    <rPh sb="2" eb="4">
      <t>ネンゴ</t>
    </rPh>
    <phoneticPr fontId="3"/>
  </si>
  <si>
    <t>倍</t>
    <rPh sb="0" eb="1">
      <t>バイ</t>
    </rPh>
    <phoneticPr fontId="3"/>
  </si>
  <si>
    <t>１５年後</t>
    <rPh sb="2" eb="4">
      <t>ネンゴ</t>
    </rPh>
    <phoneticPr fontId="3"/>
  </si>
  <si>
    <t>今後の売上の想定その１　(確率５割のシナリオ）</t>
    <rPh sb="0" eb="2">
      <t>コンゴ</t>
    </rPh>
    <rPh sb="3" eb="5">
      <t>ウリアゲ</t>
    </rPh>
    <rPh sb="6" eb="8">
      <t>ソウテイ</t>
    </rPh>
    <rPh sb="13" eb="15">
      <t>カクリツ</t>
    </rPh>
    <rPh sb="16" eb="17">
      <t>ワリ</t>
    </rPh>
    <phoneticPr fontId="3"/>
  </si>
  <si>
    <t>EXP{(μl-σh^2/2)T}</t>
    <phoneticPr fontId="3"/>
  </si>
  <si>
    <t>T=5の場合、同社の売上は５年後</t>
    <rPh sb="4" eb="6">
      <t>バアイ</t>
    </rPh>
    <rPh sb="7" eb="9">
      <t>ドウシャ</t>
    </rPh>
    <rPh sb="10" eb="12">
      <t>ウリアゲ</t>
    </rPh>
    <rPh sb="14" eb="16">
      <t>ネンゴ</t>
    </rPh>
    <phoneticPr fontId="3"/>
  </si>
  <si>
    <t>手順５の解釈　保守的な見積もりにおいても投資価値があるか。</t>
    <rPh sb="0" eb="2">
      <t>テジュン</t>
    </rPh>
    <rPh sb="4" eb="6">
      <t>カイシャク</t>
    </rPh>
    <rPh sb="7" eb="10">
      <t>ホシュテキ</t>
    </rPh>
    <rPh sb="11" eb="13">
      <t>ミツ</t>
    </rPh>
    <rPh sb="20" eb="24">
      <t>トウシカチ</t>
    </rPh>
    <phoneticPr fontId="3"/>
  </si>
  <si>
    <t>リターンを推定される最小値μｌ</t>
    <rPh sb="5" eb="7">
      <t>スイテイ</t>
    </rPh>
    <rPh sb="10" eb="12">
      <t>サイショウ</t>
    </rPh>
    <rPh sb="12" eb="13">
      <t>チ</t>
    </rPh>
    <phoneticPr fontId="3"/>
  </si>
  <si>
    <t>リスクを推定される最大値σh</t>
    <rPh sb="4" eb="6">
      <t>スイテイ</t>
    </rPh>
    <rPh sb="9" eb="11">
      <t>サイダイ</t>
    </rPh>
    <rPh sb="11" eb="12">
      <t>チ</t>
    </rPh>
    <phoneticPr fontId="3"/>
  </si>
  <si>
    <t>とした最も保守的な想定でどうなるかを見る。</t>
    <rPh sb="3" eb="4">
      <t>モット</t>
    </rPh>
    <rPh sb="5" eb="8">
      <t>ホシュテキ</t>
    </rPh>
    <rPh sb="9" eb="11">
      <t>ソウテイ</t>
    </rPh>
    <rPh sb="18" eb="19">
      <t>ミ</t>
    </rPh>
    <phoneticPr fontId="3"/>
  </si>
  <si>
    <t>母標準偏差の推定区間の最大値σh＝</t>
    <rPh sb="6" eb="8">
      <t>スイテイ</t>
    </rPh>
    <rPh sb="8" eb="10">
      <t>クカン</t>
    </rPh>
    <rPh sb="11" eb="14">
      <t>サイダイチ</t>
    </rPh>
    <phoneticPr fontId="3"/>
  </si>
  <si>
    <t>区間推定で母平均の最小値を求める。</t>
    <rPh sb="0" eb="4">
      <t>クカンスイテイ</t>
    </rPh>
    <rPh sb="5" eb="6">
      <t>ハハ</t>
    </rPh>
    <rPh sb="6" eb="8">
      <t>ヘイキン</t>
    </rPh>
    <rPh sb="9" eb="12">
      <t>サイショウチ</t>
    </rPh>
    <rPh sb="13" eb="14">
      <t>モト</t>
    </rPh>
    <phoneticPr fontId="3"/>
  </si>
  <si>
    <t>この数字が正であることが望ましい。</t>
    <rPh sb="2" eb="4">
      <t>スウジ</t>
    </rPh>
    <rPh sb="5" eb="6">
      <t>セイ</t>
    </rPh>
    <rPh sb="12" eb="13">
      <t>ノゾ</t>
    </rPh>
    <phoneticPr fontId="3"/>
  </si>
  <si>
    <t>区間推定で母標準偏差の推定区間の最大値を求める。</t>
    <rPh sb="0" eb="4">
      <t>クカンスイテイ</t>
    </rPh>
    <rPh sb="5" eb="6">
      <t>ハハ</t>
    </rPh>
    <rPh sb="6" eb="10">
      <t>ヒョウジュンヘンサ</t>
    </rPh>
    <rPh sb="11" eb="13">
      <t>スイテイ</t>
    </rPh>
    <rPh sb="13" eb="15">
      <t>クカン</t>
    </rPh>
    <rPh sb="16" eb="19">
      <t>サイダイチ</t>
    </rPh>
    <rPh sb="20" eb="21">
      <t>モト</t>
    </rPh>
    <phoneticPr fontId="3"/>
  </si>
  <si>
    <t>あたりをつけるために、標本を使って、売上の将来の想定を計算してみる</t>
    <rPh sb="11" eb="13">
      <t>ヒョウホン</t>
    </rPh>
    <rPh sb="14" eb="15">
      <t>ツカ</t>
    </rPh>
    <rPh sb="18" eb="20">
      <t>ウリアゲ</t>
    </rPh>
    <rPh sb="21" eb="23">
      <t>ショウライ</t>
    </rPh>
    <rPh sb="24" eb="26">
      <t>ソウテイ</t>
    </rPh>
    <rPh sb="27" eb="29">
      <t>ケイサン</t>
    </rPh>
    <phoneticPr fontId="3"/>
  </si>
  <si>
    <t>増収率</t>
    <rPh sb="0" eb="3">
      <t>ゾウシュウリツ</t>
    </rPh>
    <phoneticPr fontId="3"/>
  </si>
  <si>
    <t>関数 AVERAGE 関数STDEV.S</t>
    <rPh sb="0" eb="2">
      <t>カンスウ</t>
    </rPh>
    <rPh sb="11" eb="13">
      <t>カンスウ</t>
    </rPh>
    <phoneticPr fontId="3"/>
  </si>
  <si>
    <t>に売上は５年間で成長すると標本リターンが計算できる。</t>
    <rPh sb="1" eb="3">
      <t>ウリアゲ</t>
    </rPh>
    <rPh sb="5" eb="7">
      <t>ネンカン</t>
    </rPh>
    <rPh sb="8" eb="10">
      <t>セイチョウ</t>
    </rPh>
    <rPh sb="13" eb="15">
      <t>ヒョウホン</t>
    </rPh>
    <rPh sb="20" eb="22">
      <t>ケイサン</t>
    </rPh>
    <phoneticPr fontId="3"/>
  </si>
  <si>
    <t xml:space="preserve">[EXP{(ｍ－s^2/2)T} </t>
    <phoneticPr fontId="3"/>
  </si>
  <si>
    <t>標本リターン＝m－s^2/2 =</t>
    <rPh sb="0" eb="2">
      <t>ヒョウホン</t>
    </rPh>
    <phoneticPr fontId="3"/>
  </si>
  <si>
    <t>リターンを資本コストで割り引いたもの</t>
    <rPh sb="5" eb="7">
      <t>シホン</t>
    </rPh>
    <rPh sb="11" eb="12">
      <t>ワ</t>
    </rPh>
    <rPh sb="13" eb="14">
      <t>ビ</t>
    </rPh>
    <phoneticPr fontId="3"/>
  </si>
  <si>
    <t>EXP{(μl-σh^2/2)T}EXP(-σh/3T^0.5)EXP(-fT)</t>
    <phoneticPr fontId="3"/>
  </si>
  <si>
    <t>f=1.5%とした。（リスクフリー）</t>
    <phoneticPr fontId="3"/>
  </si>
  <si>
    <t xml:space="preserve">(ul -σ^2/2)T </t>
    <phoneticPr fontId="3"/>
  </si>
  <si>
    <t>σ/3 T^0.5 + fT</t>
    <phoneticPr fontId="3"/>
  </si>
  <si>
    <t>判別式２</t>
    <rPh sb="0" eb="3">
      <t>ハンベツシキ</t>
    </rPh>
    <phoneticPr fontId="3"/>
  </si>
  <si>
    <t>〇</t>
    <phoneticPr fontId="3"/>
  </si>
  <si>
    <t>上記が１をすべて超えているので判別式２はすべてクリアしている。</t>
    <rPh sb="0" eb="2">
      <t>ジョウキ</t>
    </rPh>
    <rPh sb="8" eb="9">
      <t>コ</t>
    </rPh>
    <rPh sb="15" eb="18">
      <t>ハンベツシキ</t>
    </rPh>
    <phoneticPr fontId="3"/>
  </si>
  <si>
    <t>判別式その２について</t>
    <rPh sb="0" eb="3">
      <t>ハンベツシキ</t>
    </rPh>
    <phoneticPr fontId="3"/>
  </si>
  <si>
    <t>判別式その１：　μl-σh^2/2　　を求める。</t>
    <rPh sb="0" eb="3">
      <t>ハンベツシキ</t>
    </rPh>
    <rPh sb="20" eb="21">
      <t>モト</t>
    </rPh>
    <phoneticPr fontId="3"/>
  </si>
  <si>
    <t>T.INV.2T(0.05,自由度)*s/(N^0.5)</t>
    <rPh sb="14" eb="17">
      <t>ジユウド</t>
    </rPh>
    <phoneticPr fontId="3"/>
  </si>
  <si>
    <t>m-T.INV.2T*s/(N^0.5)</t>
    <phoneticPr fontId="3"/>
  </si>
  <si>
    <t>s/(N^0.5）</t>
    <phoneticPr fontId="3"/>
  </si>
  <si>
    <t>過去11年の売上</t>
    <rPh sb="0" eb="2">
      <t>カコ</t>
    </rPh>
    <rPh sb="4" eb="5">
      <t>ネン</t>
    </rPh>
    <rPh sb="6" eb="8">
      <t>ウリアゲ</t>
    </rPh>
    <phoneticPr fontId="3"/>
  </si>
  <si>
    <t>今期（直近）</t>
    <rPh sb="0" eb="2">
      <t>コンキ</t>
    </rPh>
    <rPh sb="3" eb="5">
      <t>チョッキン</t>
    </rPh>
    <phoneticPr fontId="3"/>
  </si>
  <si>
    <t>１期前</t>
    <rPh sb="1" eb="2">
      <t>キ</t>
    </rPh>
    <rPh sb="2" eb="3">
      <t>マエ</t>
    </rPh>
    <phoneticPr fontId="3"/>
  </si>
  <si>
    <t>売上 mil USD</t>
    <rPh sb="0" eb="2">
      <t>ウリアゲ</t>
    </rPh>
    <phoneticPr fontId="3"/>
  </si>
  <si>
    <t>増収率の標本Nは１０個</t>
    <rPh sb="0" eb="3">
      <t>ゾウシュウリツ</t>
    </rPh>
    <rPh sb="4" eb="6">
      <t>ヒョウホン</t>
    </rPh>
    <rPh sb="10" eb="11">
      <t>コ</t>
    </rPh>
    <phoneticPr fontId="3"/>
  </si>
  <si>
    <t>２期前</t>
    <rPh sb="1" eb="2">
      <t>キ</t>
    </rPh>
    <rPh sb="2" eb="3">
      <t>マエ</t>
    </rPh>
    <phoneticPr fontId="3"/>
  </si>
  <si>
    <t>10期前</t>
    <rPh sb="2" eb="3">
      <t>キ</t>
    </rPh>
    <rPh sb="3" eb="4">
      <t>マエ</t>
    </rPh>
    <phoneticPr fontId="3"/>
  </si>
  <si>
    <t>９期前</t>
    <rPh sb="1" eb="2">
      <t>キ</t>
    </rPh>
    <rPh sb="2" eb="3">
      <t>マエ</t>
    </rPh>
    <phoneticPr fontId="3"/>
  </si>
  <si>
    <t>８期前</t>
    <rPh sb="1" eb="2">
      <t>キ</t>
    </rPh>
    <rPh sb="2" eb="3">
      <t>マエ</t>
    </rPh>
    <phoneticPr fontId="3"/>
  </si>
  <si>
    <t>７期前</t>
    <rPh sb="1" eb="2">
      <t>キ</t>
    </rPh>
    <rPh sb="2" eb="3">
      <t>マエ</t>
    </rPh>
    <phoneticPr fontId="3"/>
  </si>
  <si>
    <t>６期前</t>
    <rPh sb="1" eb="2">
      <t>キ</t>
    </rPh>
    <rPh sb="2" eb="3">
      <t>マエ</t>
    </rPh>
    <phoneticPr fontId="3"/>
  </si>
  <si>
    <t>５期前</t>
    <rPh sb="1" eb="2">
      <t>キ</t>
    </rPh>
    <rPh sb="2" eb="3">
      <t>マエ</t>
    </rPh>
    <phoneticPr fontId="3"/>
  </si>
  <si>
    <t>４期前</t>
    <rPh sb="1" eb="2">
      <t>キ</t>
    </rPh>
    <rPh sb="2" eb="3">
      <t>マエ</t>
    </rPh>
    <phoneticPr fontId="3"/>
  </si>
  <si>
    <t>３期前</t>
    <rPh sb="1" eb="2">
      <t>キ</t>
    </rPh>
    <rPh sb="2" eb="3">
      <t>マエ</t>
    </rPh>
    <phoneticPr fontId="3"/>
  </si>
  <si>
    <t>過去８年の売上</t>
    <rPh sb="0" eb="2">
      <t>カコ</t>
    </rPh>
    <rPh sb="3" eb="4">
      <t>ネン</t>
    </rPh>
    <rPh sb="5" eb="7">
      <t>ウリアゲ</t>
    </rPh>
    <phoneticPr fontId="3"/>
  </si>
  <si>
    <t>増収率の標本Nは７個</t>
    <rPh sb="0" eb="3">
      <t>ゾウシュウリツ</t>
    </rPh>
    <rPh sb="4" eb="6">
      <t>ヒョウホン</t>
    </rPh>
    <rPh sb="9" eb="10">
      <t>コ</t>
    </rPh>
    <phoneticPr fontId="3"/>
  </si>
  <si>
    <t>N＝７</t>
    <phoneticPr fontId="3"/>
  </si>
  <si>
    <t>[(N-1)(s^2)/CHISQ.INV(0.025,N-1)]^0.5</t>
    <phoneticPr fontId="3"/>
  </si>
  <si>
    <t>手順１　売上の時系列データを揃える。</t>
    <rPh sb="0" eb="2">
      <t>テジュン</t>
    </rPh>
    <rPh sb="4" eb="6">
      <t>ウリアゲ</t>
    </rPh>
    <rPh sb="7" eb="10">
      <t>ジケイレツ</t>
    </rPh>
    <rPh sb="14" eb="15">
      <t>ソロ</t>
    </rPh>
    <phoneticPr fontId="3"/>
  </si>
  <si>
    <t>手順２　LNで変化率に変換</t>
    <rPh sb="0" eb="2">
      <t>テジュン</t>
    </rPh>
    <rPh sb="7" eb="10">
      <t>ヘンカリツ</t>
    </rPh>
    <rPh sb="11" eb="13">
      <t>ヘンカン</t>
    </rPh>
    <phoneticPr fontId="3"/>
  </si>
  <si>
    <t>手順３　標本平均mと標本標準偏差sを求める</t>
    <rPh sb="0" eb="2">
      <t>テジュン</t>
    </rPh>
    <rPh sb="4" eb="6">
      <t>ヒョウホン</t>
    </rPh>
    <rPh sb="6" eb="8">
      <t>ヘイキン</t>
    </rPh>
    <rPh sb="10" eb="12">
      <t>ヒョウホン</t>
    </rPh>
    <rPh sb="12" eb="16">
      <t>ヒョウジュンヘンサ</t>
    </rPh>
    <rPh sb="18" eb="19">
      <t>モト</t>
    </rPh>
    <phoneticPr fontId="3"/>
  </si>
  <si>
    <t>手順４　母集団の区間推定</t>
    <rPh sb="0" eb="2">
      <t>テジュン</t>
    </rPh>
    <rPh sb="4" eb="7">
      <t>ボシュウダン</t>
    </rPh>
    <rPh sb="8" eb="12">
      <t>クカンスイテイ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</si>
</sst>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游明朝"/>
      <family val="1"/>
      <charset val="128"/>
    </font>
    <font>
      <sz val="11"/>
      <color rgb="FF000000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/>
    </xf>
    <xf numFmtId="0" fontId="0" fillId="2" borderId="1" xfId="0" applyFill="1" applyBorder="1">
      <alignment vertical="center"/>
    </xf>
    <xf numFmtId="176" fontId="0" fillId="2" borderId="1" xfId="1" applyNumberFormat="1" applyFont="1" applyFill="1" applyBorder="1">
      <alignment vertical="center"/>
    </xf>
    <xf numFmtId="176" fontId="0" fillId="0" borderId="1" xfId="1" applyNumberFormat="1" applyFont="1" applyBorder="1">
      <alignment vertical="center"/>
    </xf>
    <xf numFmtId="176" fontId="0" fillId="0" borderId="2" xfId="1" applyNumberFormat="1" applyFont="1" applyBorder="1">
      <alignment vertical="center"/>
    </xf>
    <xf numFmtId="40" fontId="0" fillId="0" borderId="0" xfId="2" applyNumberFormat="1" applyFont="1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38" fontId="2" fillId="3" borderId="1" xfId="2" applyFont="1" applyFill="1" applyBorder="1" applyAlignment="1">
      <alignment horizontal="right" vertical="center"/>
    </xf>
    <xf numFmtId="176" fontId="0" fillId="0" borderId="1" xfId="1" applyNumberFormat="1" applyFont="1" applyFill="1" applyBorder="1">
      <alignment vertical="center"/>
    </xf>
    <xf numFmtId="0" fontId="2" fillId="0" borderId="3" xfId="0" applyFont="1" applyBorder="1" applyAlignment="1">
      <alignment horizontal="left" vertical="center"/>
    </xf>
    <xf numFmtId="38" fontId="2" fillId="0" borderId="3" xfId="2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2" applyFont="1" applyFill="1" applyBorder="1" applyAlignment="1">
      <alignment horizontal="right" vertical="center"/>
    </xf>
    <xf numFmtId="176" fontId="0" fillId="0" borderId="3" xfId="1" applyNumberFormat="1" applyFont="1" applyBorder="1">
      <alignment vertical="center"/>
    </xf>
    <xf numFmtId="176" fontId="0" fillId="0" borderId="0" xfId="1" applyNumberFormat="1" applyFont="1" applyBorder="1">
      <alignment vertical="center"/>
    </xf>
    <xf numFmtId="0" fontId="0" fillId="4" borderId="1" xfId="0" applyFill="1" applyBorder="1">
      <alignment vertical="center"/>
    </xf>
    <xf numFmtId="0" fontId="0" fillId="4" borderId="2" xfId="0" applyFill="1" applyBorder="1">
      <alignment vertical="center"/>
    </xf>
    <xf numFmtId="0" fontId="5" fillId="0" borderId="0" xfId="0" applyFont="1">
      <alignment vertical="center"/>
    </xf>
    <xf numFmtId="0" fontId="0" fillId="2" borderId="0" xfId="0" applyFill="1">
      <alignment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E43D48-CD62-49BA-9BA1-1C96F94B1F94}">
  <dimension ref="B1:V29"/>
  <sheetViews>
    <sheetView tabSelected="1" topLeftCell="N1" workbookViewId="0">
      <selection activeCell="Z16" sqref="Z16"/>
    </sheetView>
  </sheetViews>
  <sheetFormatPr defaultRowHeight="18" x14ac:dyDescent="0.45"/>
  <cols>
    <col min="2" max="2" width="15.19921875" customWidth="1"/>
    <col min="3" max="3" width="15.69921875" customWidth="1"/>
    <col min="4" max="5" width="14" customWidth="1"/>
    <col min="6" max="6" width="15.19921875" customWidth="1"/>
    <col min="11" max="11" width="30.8984375" customWidth="1"/>
    <col min="12" max="12" width="23.69921875" customWidth="1"/>
    <col min="15" max="15" width="32.296875" customWidth="1"/>
    <col min="19" max="19" width="14.69921875" customWidth="1"/>
    <col min="20" max="20" width="15.59765625" customWidth="1"/>
    <col min="21" max="21" width="15.296875" customWidth="1"/>
  </cols>
  <sheetData>
    <row r="1" spans="2:21" x14ac:dyDescent="0.45">
      <c r="B1" s="21" t="s">
        <v>64</v>
      </c>
      <c r="E1" s="21" t="s">
        <v>65</v>
      </c>
      <c r="K1" s="21" t="s">
        <v>66</v>
      </c>
      <c r="O1" s="21" t="s">
        <v>67</v>
      </c>
      <c r="S1" s="21" t="s">
        <v>19</v>
      </c>
    </row>
    <row r="2" spans="2:21" x14ac:dyDescent="0.45">
      <c r="B2" t="s">
        <v>49</v>
      </c>
      <c r="F2" t="s">
        <v>50</v>
      </c>
      <c r="K2" t="s">
        <v>1</v>
      </c>
      <c r="O2" t="s">
        <v>24</v>
      </c>
      <c r="S2" t="s">
        <v>42</v>
      </c>
    </row>
    <row r="3" spans="2:21" x14ac:dyDescent="0.45">
      <c r="B3" s="1"/>
      <c r="C3" s="1" t="s">
        <v>46</v>
      </c>
      <c r="E3" s="1" t="s">
        <v>28</v>
      </c>
      <c r="F3" s="1" t="s">
        <v>0</v>
      </c>
      <c r="O3" t="s">
        <v>5</v>
      </c>
      <c r="P3">
        <f>_xlfn.T.INV.2T(0.05,L9)</f>
        <v>2.2621571627982053</v>
      </c>
      <c r="S3" s="4" t="s">
        <v>11</v>
      </c>
      <c r="T3" s="5" t="e">
        <f>P8-P15^2/2</f>
        <v>#DIV/0!</v>
      </c>
      <c r="U3" t="s">
        <v>25</v>
      </c>
    </row>
    <row r="4" spans="2:21" x14ac:dyDescent="0.45">
      <c r="B4" s="3" t="s">
        <v>52</v>
      </c>
      <c r="C4" s="11"/>
      <c r="E4" s="3" t="s">
        <v>53</v>
      </c>
      <c r="F4" s="6" t="e">
        <f t="shared" ref="F4:F13" si="0">LN(C5/C4)</f>
        <v>#DIV/0!</v>
      </c>
      <c r="O4" t="s">
        <v>6</v>
      </c>
      <c r="P4" s="9" t="e">
        <f>L7</f>
        <v>#DIV/0!</v>
      </c>
    </row>
    <row r="5" spans="2:21" x14ac:dyDescent="0.45">
      <c r="B5" s="3" t="s">
        <v>53</v>
      </c>
      <c r="C5" s="11"/>
      <c r="E5" s="3" t="s">
        <v>54</v>
      </c>
      <c r="F5" s="6" t="e">
        <f t="shared" si="0"/>
        <v>#DIV/0!</v>
      </c>
      <c r="K5" t="s">
        <v>29</v>
      </c>
      <c r="O5" t="s">
        <v>45</v>
      </c>
      <c r="P5" s="9" t="e">
        <f>P4/(L8^0.5)</f>
        <v>#DIV/0!</v>
      </c>
      <c r="S5" t="s">
        <v>16</v>
      </c>
    </row>
    <row r="6" spans="2:21" x14ac:dyDescent="0.45">
      <c r="B6" s="3" t="s">
        <v>54</v>
      </c>
      <c r="C6" s="11"/>
      <c r="E6" s="3" t="s">
        <v>55</v>
      </c>
      <c r="F6" s="6" t="e">
        <f t="shared" si="0"/>
        <v>#DIV/0!</v>
      </c>
      <c r="K6" s="19" t="s">
        <v>2</v>
      </c>
      <c r="L6" s="6" t="e">
        <f>AVERAGE(F4:F13)</f>
        <v>#DIV/0!</v>
      </c>
      <c r="O6" t="s">
        <v>43</v>
      </c>
      <c r="P6" s="9" t="e">
        <f>P3*P5</f>
        <v>#DIV/0!</v>
      </c>
      <c r="S6" t="s">
        <v>17</v>
      </c>
    </row>
    <row r="7" spans="2:21" x14ac:dyDescent="0.45">
      <c r="B7" s="3" t="s">
        <v>55</v>
      </c>
      <c r="C7" s="11"/>
      <c r="E7" s="3" t="s">
        <v>56</v>
      </c>
      <c r="F7" s="6" t="e">
        <f t="shared" si="0"/>
        <v>#DIV/0!</v>
      </c>
      <c r="K7" s="20" t="s">
        <v>3</v>
      </c>
      <c r="L7" s="7" t="e">
        <f>_xlfn.STDEV.S(F4:F13)</f>
        <v>#DIV/0!</v>
      </c>
      <c r="O7" t="s">
        <v>44</v>
      </c>
      <c r="P7" s="9" t="e">
        <f>L6-P6</f>
        <v>#DIV/0!</v>
      </c>
      <c r="S7" t="s">
        <v>12</v>
      </c>
      <c r="T7" s="8" t="e">
        <f>EXP(T3*5)</f>
        <v>#DIV/0!</v>
      </c>
      <c r="U7" t="s">
        <v>14</v>
      </c>
    </row>
    <row r="8" spans="2:21" x14ac:dyDescent="0.45">
      <c r="B8" s="3" t="s">
        <v>56</v>
      </c>
      <c r="C8" s="11"/>
      <c r="E8" s="3" t="s">
        <v>57</v>
      </c>
      <c r="F8" s="6" t="e">
        <f>LN(C9/C8)</f>
        <v>#DIV/0!</v>
      </c>
      <c r="K8" s="19" t="s">
        <v>9</v>
      </c>
      <c r="L8" s="1">
        <v>10</v>
      </c>
      <c r="M8" s="1"/>
      <c r="O8" s="19" t="s">
        <v>4</v>
      </c>
      <c r="P8" s="12" t="e">
        <f>P7</f>
        <v>#DIV/0!</v>
      </c>
      <c r="S8" t="s">
        <v>13</v>
      </c>
      <c r="T8" s="8" t="e">
        <f>EXP(T3*10)</f>
        <v>#DIV/0!</v>
      </c>
      <c r="U8" t="s">
        <v>14</v>
      </c>
    </row>
    <row r="9" spans="2:21" x14ac:dyDescent="0.45">
      <c r="B9" s="3" t="s">
        <v>57</v>
      </c>
      <c r="C9" s="11"/>
      <c r="E9" s="3" t="s">
        <v>58</v>
      </c>
      <c r="F9" s="6" t="e">
        <f>LN(C10/C9)</f>
        <v>#DIV/0!</v>
      </c>
      <c r="K9" s="19" t="s">
        <v>10</v>
      </c>
      <c r="L9" s="1">
        <v>9</v>
      </c>
      <c r="M9" s="1"/>
      <c r="S9" t="s">
        <v>15</v>
      </c>
      <c r="T9" s="8" t="e">
        <f>EXP(T3*15)</f>
        <v>#DIV/0!</v>
      </c>
      <c r="U9" t="s">
        <v>14</v>
      </c>
    </row>
    <row r="10" spans="2:21" x14ac:dyDescent="0.45">
      <c r="B10" s="3" t="s">
        <v>58</v>
      </c>
      <c r="C10" s="11"/>
      <c r="E10" s="3" t="s">
        <v>59</v>
      </c>
      <c r="F10" s="6" t="e">
        <f t="shared" si="0"/>
        <v>#DIV/0!</v>
      </c>
      <c r="O10" t="s">
        <v>26</v>
      </c>
    </row>
    <row r="11" spans="2:21" x14ac:dyDescent="0.45">
      <c r="B11" s="3" t="s">
        <v>59</v>
      </c>
      <c r="C11" s="11"/>
      <c r="E11" s="3" t="s">
        <v>51</v>
      </c>
      <c r="F11" s="6" t="e">
        <f t="shared" si="0"/>
        <v>#DIV/0!</v>
      </c>
      <c r="K11" t="s">
        <v>27</v>
      </c>
      <c r="O11" t="s">
        <v>7</v>
      </c>
      <c r="P11">
        <f>_xlfn.CHISQ.INV(0.025,L9)</f>
        <v>2.7003894999803584</v>
      </c>
      <c r="S11" t="s">
        <v>33</v>
      </c>
    </row>
    <row r="12" spans="2:21" x14ac:dyDescent="0.45">
      <c r="B12" s="3" t="s">
        <v>51</v>
      </c>
      <c r="C12" s="11"/>
      <c r="E12" s="3" t="s">
        <v>48</v>
      </c>
      <c r="F12" s="6" t="e">
        <f t="shared" si="0"/>
        <v>#DIV/0!</v>
      </c>
      <c r="K12" s="22" t="s">
        <v>32</v>
      </c>
      <c r="L12" s="9" t="e">
        <f>L6-L7^2/2</f>
        <v>#DIV/0!</v>
      </c>
      <c r="O12" t="s">
        <v>8</v>
      </c>
      <c r="P12" t="e">
        <f>L9*P4^2/P11</f>
        <v>#DIV/0!</v>
      </c>
      <c r="S12" t="s">
        <v>34</v>
      </c>
    </row>
    <row r="13" spans="2:21" x14ac:dyDescent="0.45">
      <c r="B13" s="3" t="s">
        <v>48</v>
      </c>
      <c r="C13" s="11"/>
      <c r="E13" s="3" t="s">
        <v>47</v>
      </c>
      <c r="F13" s="6" t="e">
        <f t="shared" si="0"/>
        <v>#DIV/0!</v>
      </c>
      <c r="K13" s="2" t="s">
        <v>31</v>
      </c>
      <c r="S13" t="s">
        <v>12</v>
      </c>
      <c r="T13" s="8" t="e">
        <f>T7*EXP(-P15/3*5^0.5)*EXP(-0.015*5)</f>
        <v>#DIV/0!</v>
      </c>
      <c r="U13" t="s">
        <v>14</v>
      </c>
    </row>
    <row r="14" spans="2:21" x14ac:dyDescent="0.45">
      <c r="B14" s="3" t="s">
        <v>47</v>
      </c>
      <c r="C14" s="11"/>
      <c r="K14" t="s">
        <v>18</v>
      </c>
      <c r="O14" t="s">
        <v>23</v>
      </c>
      <c r="S14" t="s">
        <v>13</v>
      </c>
      <c r="T14" s="8" t="e">
        <f>T8*EXP(-P15/3*10^0.5)*EXP(-0.015*10)</f>
        <v>#DIV/0!</v>
      </c>
      <c r="U14" t="s">
        <v>14</v>
      </c>
    </row>
    <row r="15" spans="2:21" x14ac:dyDescent="0.45">
      <c r="K15" s="8" t="e">
        <f>EXP((L6-L7^2/2)*5)</f>
        <v>#DIV/0!</v>
      </c>
      <c r="L15" t="s">
        <v>14</v>
      </c>
      <c r="O15" t="s">
        <v>63</v>
      </c>
      <c r="P15" s="9" t="e">
        <f>P12^0.5</f>
        <v>#DIV/0!</v>
      </c>
      <c r="S15" t="s">
        <v>15</v>
      </c>
      <c r="T15" s="8" t="e">
        <f>T9*EXP(-P15/3*15^0.5)*EXP(-0.015*15)</f>
        <v>#DIV/0!</v>
      </c>
      <c r="U15" t="s">
        <v>14</v>
      </c>
    </row>
    <row r="16" spans="2:21" x14ac:dyDescent="0.45">
      <c r="K16" s="8"/>
      <c r="S16" t="s">
        <v>35</v>
      </c>
    </row>
    <row r="17" spans="11:22" x14ac:dyDescent="0.45">
      <c r="K17" t="s">
        <v>30</v>
      </c>
      <c r="O17" s="19" t="s">
        <v>20</v>
      </c>
      <c r="P17" s="6" t="e">
        <f>P8</f>
        <v>#DIV/0!</v>
      </c>
      <c r="S17" t="s">
        <v>40</v>
      </c>
    </row>
    <row r="18" spans="11:22" x14ac:dyDescent="0.45">
      <c r="O18" s="19" t="s">
        <v>21</v>
      </c>
      <c r="P18" s="6" t="e">
        <f>P15</f>
        <v>#DIV/0!</v>
      </c>
    </row>
    <row r="19" spans="11:22" x14ac:dyDescent="0.45">
      <c r="O19" t="s">
        <v>22</v>
      </c>
    </row>
    <row r="25" spans="11:22" x14ac:dyDescent="0.45">
      <c r="S25" t="s">
        <v>41</v>
      </c>
    </row>
    <row r="26" spans="11:22" x14ac:dyDescent="0.45">
      <c r="T26" t="s">
        <v>36</v>
      </c>
      <c r="U26" t="s">
        <v>37</v>
      </c>
      <c r="V26" t="s">
        <v>38</v>
      </c>
    </row>
    <row r="27" spans="11:22" x14ac:dyDescent="0.45">
      <c r="S27" t="s">
        <v>12</v>
      </c>
      <c r="T27" s="9" t="e">
        <f>T3*5</f>
        <v>#DIV/0!</v>
      </c>
      <c r="U27" s="10" t="e">
        <f>P18/3*(5^0.5)+0.015*5</f>
        <v>#DIV/0!</v>
      </c>
      <c r="V27" t="s">
        <v>39</v>
      </c>
    </row>
    <row r="28" spans="11:22" x14ac:dyDescent="0.45">
      <c r="S28" t="s">
        <v>13</v>
      </c>
      <c r="T28" s="9" t="e">
        <f>T3*10</f>
        <v>#DIV/0!</v>
      </c>
      <c r="U28" s="9" t="e">
        <f>P18/3*(10^0.5)+0.015*10</f>
        <v>#DIV/0!</v>
      </c>
      <c r="V28" t="s">
        <v>39</v>
      </c>
    </row>
    <row r="29" spans="11:22" x14ac:dyDescent="0.45">
      <c r="S29" t="s">
        <v>15</v>
      </c>
      <c r="T29" s="9" t="e">
        <f>T3*15</f>
        <v>#DIV/0!</v>
      </c>
      <c r="U29" s="9" t="e">
        <f>P18/3*(15^0.5)+0.015*15</f>
        <v>#DIV/0!</v>
      </c>
      <c r="V29" t="s">
        <v>39</v>
      </c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90B28-429A-4493-BA5E-9CC86AC1B19E}">
  <dimension ref="B1:U19"/>
  <sheetViews>
    <sheetView topLeftCell="O1" workbookViewId="0">
      <selection activeCell="D16" sqref="D16:D17"/>
    </sheetView>
  </sheetViews>
  <sheetFormatPr defaultRowHeight="18" x14ac:dyDescent="0.45"/>
  <cols>
    <col min="2" max="2" width="18.19921875" customWidth="1"/>
    <col min="3" max="3" width="14.09765625" customWidth="1"/>
    <col min="4" max="4" width="12.796875" customWidth="1"/>
    <col min="5" max="5" width="16.69921875" customWidth="1"/>
    <col min="6" max="6" width="11.3984375" customWidth="1"/>
    <col min="11" max="11" width="24.8984375" customWidth="1"/>
    <col min="12" max="12" width="16.69921875" customWidth="1"/>
    <col min="14" max="14" width="14.296875" customWidth="1"/>
    <col min="15" max="15" width="46.09765625" customWidth="1"/>
    <col min="16" max="16" width="13.796875" customWidth="1"/>
    <col min="19" max="19" width="40.8984375" customWidth="1"/>
    <col min="20" max="20" width="12.59765625" customWidth="1"/>
  </cols>
  <sheetData>
    <row r="1" spans="2:21" x14ac:dyDescent="0.45">
      <c r="B1" s="21" t="s">
        <v>64</v>
      </c>
      <c r="E1" s="21" t="s">
        <v>65</v>
      </c>
      <c r="K1" s="21" t="s">
        <v>66</v>
      </c>
      <c r="O1" s="21" t="s">
        <v>67</v>
      </c>
      <c r="S1" s="21" t="s">
        <v>19</v>
      </c>
    </row>
    <row r="2" spans="2:21" x14ac:dyDescent="0.45">
      <c r="B2" t="s">
        <v>49</v>
      </c>
      <c r="E2" t="s">
        <v>61</v>
      </c>
      <c r="K2" t="s">
        <v>1</v>
      </c>
      <c r="O2" t="s">
        <v>24</v>
      </c>
      <c r="S2" t="s">
        <v>42</v>
      </c>
    </row>
    <row r="3" spans="2:21" x14ac:dyDescent="0.45">
      <c r="B3" s="1"/>
      <c r="C3" s="1" t="s">
        <v>60</v>
      </c>
      <c r="E3" s="1" t="s">
        <v>28</v>
      </c>
      <c r="F3" s="1" t="s">
        <v>62</v>
      </c>
      <c r="O3" t="s">
        <v>5</v>
      </c>
      <c r="P3">
        <f>_xlfn.T.INV.2T(0.05,L9)</f>
        <v>2.4469118511449697</v>
      </c>
      <c r="S3" s="4" t="s">
        <v>11</v>
      </c>
      <c r="T3" s="5" t="e">
        <f>P8-P15^2/2</f>
        <v>#DIV/0!</v>
      </c>
      <c r="U3" t="s">
        <v>25</v>
      </c>
    </row>
    <row r="4" spans="2:21" x14ac:dyDescent="0.45">
      <c r="B4" s="3" t="s">
        <v>55</v>
      </c>
      <c r="C4" s="11"/>
      <c r="E4" s="3" t="s">
        <v>56</v>
      </c>
      <c r="F4" s="6" t="e">
        <f t="shared" ref="F4:F10" si="0">LN(C5/C4)</f>
        <v>#DIV/0!</v>
      </c>
      <c r="O4" t="s">
        <v>6</v>
      </c>
      <c r="P4" s="9" t="e">
        <f>L7</f>
        <v>#DIV/0!</v>
      </c>
    </row>
    <row r="5" spans="2:21" x14ac:dyDescent="0.45">
      <c r="B5" s="3" t="s">
        <v>56</v>
      </c>
      <c r="C5" s="11"/>
      <c r="E5" s="3" t="s">
        <v>57</v>
      </c>
      <c r="F5" s="6" t="e">
        <f t="shared" si="0"/>
        <v>#DIV/0!</v>
      </c>
      <c r="K5" t="s">
        <v>29</v>
      </c>
      <c r="O5" t="s">
        <v>45</v>
      </c>
      <c r="P5" s="9" t="e">
        <f>P4/(L8^0.5)</f>
        <v>#DIV/0!</v>
      </c>
      <c r="S5" t="s">
        <v>16</v>
      </c>
    </row>
    <row r="6" spans="2:21" x14ac:dyDescent="0.45">
      <c r="B6" s="3" t="s">
        <v>57</v>
      </c>
      <c r="C6" s="11"/>
      <c r="E6" s="3" t="s">
        <v>58</v>
      </c>
      <c r="F6" s="6" t="e">
        <f t="shared" si="0"/>
        <v>#DIV/0!</v>
      </c>
      <c r="K6" s="19" t="s">
        <v>2</v>
      </c>
      <c r="L6" s="6" t="e">
        <f>AVERAGE(F4:F10)</f>
        <v>#DIV/0!</v>
      </c>
      <c r="O6" t="s">
        <v>43</v>
      </c>
      <c r="P6" s="9" t="e">
        <f>P3*P5</f>
        <v>#DIV/0!</v>
      </c>
      <c r="S6" t="s">
        <v>17</v>
      </c>
    </row>
    <row r="7" spans="2:21" x14ac:dyDescent="0.45">
      <c r="B7" s="3" t="s">
        <v>58</v>
      </c>
      <c r="C7" s="11"/>
      <c r="E7" s="3" t="s">
        <v>59</v>
      </c>
      <c r="F7" s="6" t="e">
        <f t="shared" si="0"/>
        <v>#DIV/0!</v>
      </c>
      <c r="K7" s="20" t="s">
        <v>3</v>
      </c>
      <c r="L7" s="7" t="e">
        <f>_xlfn.STDEV.S(F4:F10)</f>
        <v>#DIV/0!</v>
      </c>
      <c r="O7" t="s">
        <v>44</v>
      </c>
      <c r="P7" s="9" t="e">
        <f>L6-P6</f>
        <v>#DIV/0!</v>
      </c>
      <c r="S7" t="s">
        <v>12</v>
      </c>
      <c r="T7" s="8" t="e">
        <f>EXP(T3*5)</f>
        <v>#DIV/0!</v>
      </c>
      <c r="U7" t="s">
        <v>14</v>
      </c>
    </row>
    <row r="8" spans="2:21" x14ac:dyDescent="0.45">
      <c r="B8" s="3" t="s">
        <v>59</v>
      </c>
      <c r="C8" s="11"/>
      <c r="E8" s="3" t="s">
        <v>51</v>
      </c>
      <c r="F8" s="6" t="e">
        <f t="shared" si="0"/>
        <v>#DIV/0!</v>
      </c>
      <c r="K8" s="19" t="s">
        <v>9</v>
      </c>
      <c r="L8" s="1">
        <v>7</v>
      </c>
      <c r="M8" s="1"/>
      <c r="O8" s="19" t="s">
        <v>4</v>
      </c>
      <c r="P8" s="12" t="e">
        <f>P7</f>
        <v>#DIV/0!</v>
      </c>
      <c r="S8" t="s">
        <v>13</v>
      </c>
      <c r="T8" s="8" t="e">
        <f>EXP(T3*10)</f>
        <v>#DIV/0!</v>
      </c>
      <c r="U8" t="s">
        <v>14</v>
      </c>
    </row>
    <row r="9" spans="2:21" x14ac:dyDescent="0.45">
      <c r="B9" s="3" t="s">
        <v>51</v>
      </c>
      <c r="C9" s="11"/>
      <c r="E9" s="3" t="s">
        <v>48</v>
      </c>
      <c r="F9" s="6" t="e">
        <f t="shared" si="0"/>
        <v>#DIV/0!</v>
      </c>
      <c r="K9" s="19" t="s">
        <v>10</v>
      </c>
      <c r="L9" s="1">
        <v>6</v>
      </c>
      <c r="M9" s="1"/>
      <c r="S9" t="s">
        <v>15</v>
      </c>
      <c r="T9" s="8" t="e">
        <f>EXP(T3*15)</f>
        <v>#DIV/0!</v>
      </c>
      <c r="U9" t="s">
        <v>14</v>
      </c>
    </row>
    <row r="10" spans="2:21" x14ac:dyDescent="0.45">
      <c r="B10" s="3" t="s">
        <v>48</v>
      </c>
      <c r="C10" s="11"/>
      <c r="E10" s="3" t="s">
        <v>47</v>
      </c>
      <c r="F10" s="6" t="e">
        <f t="shared" si="0"/>
        <v>#DIV/0!</v>
      </c>
      <c r="O10" t="s">
        <v>26</v>
      </c>
    </row>
    <row r="11" spans="2:21" x14ac:dyDescent="0.45">
      <c r="B11" s="3" t="s">
        <v>47</v>
      </c>
      <c r="C11" s="11"/>
      <c r="E11" s="13"/>
      <c r="F11" s="17"/>
      <c r="K11" t="s">
        <v>27</v>
      </c>
      <c r="O11" t="s">
        <v>7</v>
      </c>
      <c r="P11">
        <f>_xlfn.CHISQ.INV(0.025,L9)</f>
        <v>1.2373442457912027</v>
      </c>
      <c r="S11" t="s">
        <v>33</v>
      </c>
    </row>
    <row r="12" spans="2:21" x14ac:dyDescent="0.45">
      <c r="B12" s="13"/>
      <c r="C12" s="14"/>
      <c r="E12" s="15"/>
      <c r="F12" s="18"/>
      <c r="K12" s="22" t="s">
        <v>32</v>
      </c>
      <c r="L12" s="9" t="e">
        <f>L6-L7^2/2</f>
        <v>#DIV/0!</v>
      </c>
      <c r="O12" t="s">
        <v>8</v>
      </c>
      <c r="P12" t="e">
        <f>L9*P4^2/P11</f>
        <v>#DIV/0!</v>
      </c>
      <c r="S12" t="s">
        <v>34</v>
      </c>
    </row>
    <row r="13" spans="2:21" x14ac:dyDescent="0.45">
      <c r="B13" s="15"/>
      <c r="C13" s="16"/>
      <c r="E13" s="15"/>
      <c r="F13" s="18"/>
      <c r="K13" s="2" t="s">
        <v>31</v>
      </c>
      <c r="S13" t="s">
        <v>12</v>
      </c>
      <c r="T13" s="8" t="e">
        <f>T7*EXP(-P15/3*5^0.5)*EXP(-0.015*5)</f>
        <v>#DIV/0!</v>
      </c>
      <c r="U13" t="s">
        <v>14</v>
      </c>
    </row>
    <row r="14" spans="2:21" x14ac:dyDescent="0.45">
      <c r="B14" s="15"/>
      <c r="C14" s="16"/>
      <c r="K14" t="s">
        <v>18</v>
      </c>
      <c r="O14" t="s">
        <v>23</v>
      </c>
      <c r="S14" t="s">
        <v>13</v>
      </c>
      <c r="T14" s="8" t="e">
        <f>T8*EXP(-P15/3*10^0.5)*EXP(-0.015*10)</f>
        <v>#DIV/0!</v>
      </c>
      <c r="U14" t="s">
        <v>14</v>
      </c>
    </row>
    <row r="15" spans="2:21" x14ac:dyDescent="0.45">
      <c r="K15" s="8" t="e">
        <f>EXP((L6-L7^2/2)*5)</f>
        <v>#DIV/0!</v>
      </c>
      <c r="L15" t="s">
        <v>14</v>
      </c>
      <c r="O15" t="s">
        <v>63</v>
      </c>
      <c r="P15" s="9" t="e">
        <f>P12^0.5</f>
        <v>#DIV/0!</v>
      </c>
      <c r="S15" t="s">
        <v>15</v>
      </c>
      <c r="T15" s="8" t="e">
        <f>T9*EXP(-P15/3*15^0.5)*EXP(-0.015*15)</f>
        <v>#DIV/0!</v>
      </c>
      <c r="U15" t="s">
        <v>14</v>
      </c>
    </row>
    <row r="16" spans="2:21" x14ac:dyDescent="0.45">
      <c r="K16" s="8"/>
      <c r="S16" t="s">
        <v>35</v>
      </c>
    </row>
    <row r="17" spans="11:19" x14ac:dyDescent="0.45">
      <c r="K17" t="s">
        <v>30</v>
      </c>
      <c r="O17" s="19" t="s">
        <v>20</v>
      </c>
      <c r="P17" s="6" t="e">
        <f>P8</f>
        <v>#DIV/0!</v>
      </c>
      <c r="S17" t="s">
        <v>40</v>
      </c>
    </row>
    <row r="18" spans="11:19" x14ac:dyDescent="0.45">
      <c r="O18" s="19" t="s">
        <v>21</v>
      </c>
      <c r="P18" s="6" t="e">
        <f>P15</f>
        <v>#DIV/0!</v>
      </c>
    </row>
    <row r="19" spans="11:19" x14ac:dyDescent="0.45">
      <c r="O19" t="s">
        <v>22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時系列データの入力（10年） </vt:lpstr>
      <vt:lpstr>時系列データの入力（７年）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 Yamamoto</dc:creator>
  <cp:lastModifiedBy>公亜 磯崎</cp:lastModifiedBy>
  <dcterms:created xsi:type="dcterms:W3CDTF">2023-12-01T10:43:28Z</dcterms:created>
  <dcterms:modified xsi:type="dcterms:W3CDTF">2024-02-10T02:30:41Z</dcterms:modified>
</cp:coreProperties>
</file>